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<sst xmlns="http://schemas.openxmlformats.org/spreadsheetml/2006/main" count="102" uniqueCount="93">
  <si>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</si>
  <si>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</si>
  <si>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</si>
  <si>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</si>
  <si>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</si>
  <si>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</si>
  <si>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</si>
  <si>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</si>
  <si>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</si>
  <si>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</si>
  <si>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</si>
  <si>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</si>
  <si>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</si>
  <si>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</si>
  <si>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</si>
  <si>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</si>
  <si>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</si>
  <si>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</si>
  <si>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</si>
  <si>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</si>
  <si>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</si>
  <si>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</si>
  <si>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</si>
  <si>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</si>
  <si>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</si>
  <si>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</si>
  <si>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</si>
  <si>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</si>
  <si>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</si>
  <si>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</si>
  <si>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</si>
  <si>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</si>
  <si>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</si>
  <si>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</si>
  <si>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</si>
  <si>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</si>
  <si>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</si>
  <si>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</si>
  <si>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</si>
  <si>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</si>
  <si>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</si>
  <si>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</si>
  <si>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</si>
  <si>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</si>
  <si>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</si>
  <si>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</si>
  <si>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</si>
  <si>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</si>
  <si>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</si>
  <si>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</si>
  <si>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</si>
  <si>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</si>
  <si>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</si>
  <si>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</si>
  <si>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</si>
  <si>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межбюджетные трансферты (по ВР 500)</t>
  </si>
  <si>
    <t>0220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</si>
  <si>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</si>
  <si>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</si>
  <si>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</si>
  <si>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</si>
  <si>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</si>
  <si>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</si>
  <si>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</si>
  <si>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</si>
  <si>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</si>
  <si>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</si>
  <si>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</si>
  <si>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</si>
  <si>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</si>
  <si>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</si>
  <si>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</si>
  <si>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</si>
  <si>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</si>
  <si>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</si>
  <si>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</si>
  <si>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</si>
  <si>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</si>
  <si>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0800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</si>
  <si>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</si>
  <si>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</si>
  <si>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</si>
  <si>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</si>
  <si>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</si>
  <si>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Администрация МО Симское Юрьев-Польского района</t>
  </si>
  <si>
    <t>привлечение муниципальных внутренних заимствований МО Симское</t>
  </si>
  <si>
    <t>Остатки на едином счете  бюджета МО Симское   на начало периода (без средств от заимствования со счетов бюджетных учреждений)</t>
  </si>
  <si>
    <t>Остатки на едином счете  бюджета МО Симское  на конец периода (без средств от заимствования со счетов бюджетных  учреждений)</t>
  </si>
  <si>
    <t>Глава админнистрации МО Симское Юрьев-Польского района</t>
  </si>
  <si>
    <t>О.Н.Романкевич</t>
  </si>
  <si>
    <t>Директор МКУ "ЦБ МО Симское"</t>
  </si>
  <si>
    <t>Н.Н.Софронова</t>
  </si>
  <si>
    <t>Кассовый план исполнения  бюджета муниципального образования Симское на 01 апреля 2023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</si>
</sst>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\ @\ "/>
    <numFmt numFmtId="165" formatCode="\ * #,##0&quot;р. &quot;;\-* #,##0&quot;р. &quot;;\ * &quot;-р. &quot;;\ @\ "/>
    <numFmt numFmtId="166" formatCode="#,##0.0"/>
    <numFmt numFmtId="167" formatCode="\ * #,##0.00&quot;р. &quot;;\-* #,##0.00&quot;р. &quot;;\ * \-#&quot;р. &quot;;\ @\ "/>
    <numFmt numFmtId="168" formatCode="\ * #,##0.00&quot;    &quot;;\-* #,##0.00&quot;    &quot;;\ * \-#&quot;    &quot;;\ @\ "/>
  </numFmts>
  <fonts count="5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4" fillId="26" borderId="2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3" applyNumberFormat="0" applyAlignment="0" applyProtection="0"/>
    <xf numFmtId="0" fontId="43" fillId="34" borderId="4" applyNumberFormat="0" applyAlignment="0" applyProtection="0"/>
    <xf numFmtId="0" fontId="44" fillId="34" borderId="3" applyNumberFormat="0" applyAlignment="0" applyProtection="0"/>
    <xf numFmtId="167" fontId="19" fillId="0" borderId="0" applyFill="0" applyBorder="0" applyAlignment="0" applyProtection="0"/>
    <xf numFmtId="165" fontId="19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5" borderId="9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0" fillId="0" borderId="0">
      <alignment/>
      <protection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9" fillId="0" borderId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68" fontId="19" fillId="0" borderId="0" applyFill="0" applyBorder="0" applyAlignment="0" applyProtection="0"/>
    <xf numFmtId="164" fontId="19" fillId="0" borderId="0" applyFill="0" applyBorder="0" applyAlignment="0" applyProtection="0"/>
    <xf numFmtId="0" fontId="56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14" fillId="0" borderId="0" xfId="71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top" wrapText="1"/>
    </xf>
    <xf numFmtId="0" fontId="14" fillId="0" borderId="0" xfId="71" applyFont="1" applyFill="1" applyAlignment="1">
      <alignment vertical="center"/>
      <protection/>
    </xf>
    <xf numFmtId="0" fontId="13" fillId="0" borderId="0" xfId="0" applyFont="1" applyFill="1" applyAlignment="1">
      <alignment vertical="center" wrapText="1"/>
    </xf>
    <xf numFmtId="0" fontId="14" fillId="0" borderId="0" xfId="71" applyFont="1" applyFill="1">
      <alignment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center" wrapText="1"/>
      <protection/>
    </xf>
    <xf numFmtId="0" fontId="16" fillId="0" borderId="12" xfId="40" applyNumberFormat="1" applyFont="1" applyFill="1" applyBorder="1" applyAlignment="1" applyProtection="1">
      <alignment horizontal="center" vertical="top" wrapText="1"/>
      <protection/>
    </xf>
    <xf numFmtId="0" fontId="16" fillId="0" borderId="12" xfId="75" applyNumberFormat="1" applyFont="1" applyFill="1" applyBorder="1" applyAlignment="1" applyProtection="1">
      <alignment horizontal="left" vertical="center" wrapText="1"/>
      <protection/>
    </xf>
    <xf numFmtId="49" fontId="16" fillId="0" borderId="12" xfId="79" applyNumberFormat="1" applyFont="1" applyFill="1" applyBorder="1" applyAlignment="1" applyProtection="1">
      <alignment horizontal="center" vertical="top" wrapText="1"/>
      <protection/>
    </xf>
    <xf numFmtId="166" fontId="15" fillId="0" borderId="12" xfId="62" applyNumberFormat="1" applyFont="1" applyFill="1" applyBorder="1" applyAlignment="1" applyProtection="1">
      <alignment horizontal="right" vertical="top" wrapText="1"/>
      <protection/>
    </xf>
    <xf numFmtId="0" fontId="20" fillId="0" borderId="12" xfId="75" applyNumberFormat="1" applyFont="1" applyFill="1" applyBorder="1" applyAlignment="1" applyProtection="1">
      <alignment horizontal="left" vertical="center" wrapText="1"/>
      <protection/>
    </xf>
    <xf numFmtId="166" fontId="15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79" applyNumberFormat="1" applyFont="1" applyFill="1" applyBorder="1" applyAlignment="1" applyProtection="1">
      <alignment horizontal="right" vertical="top" wrapText="1"/>
      <protection/>
    </xf>
    <xf numFmtId="166" fontId="14" fillId="0" borderId="12" xfId="62" applyNumberFormat="1" applyFont="1" applyFill="1" applyBorder="1" applyAlignment="1" applyProtection="1">
      <alignment horizontal="right" vertical="top" wrapText="1"/>
      <protection/>
    </xf>
    <xf numFmtId="165" fontId="20" fillId="0" borderId="12" xfId="62" applyFont="1" applyFill="1" applyBorder="1" applyAlignment="1" applyProtection="1">
      <alignment horizontal="left" vertical="center" wrapText="1"/>
      <protection/>
    </xf>
    <xf numFmtId="49" fontId="20" fillId="0" borderId="12" xfId="79" applyNumberFormat="1" applyFont="1" applyFill="1" applyBorder="1" applyAlignment="1" applyProtection="1">
      <alignment horizontal="center" vertical="top" wrapText="1"/>
      <protection/>
    </xf>
    <xf numFmtId="166" fontId="14" fillId="0" borderId="12" xfId="0" applyNumberFormat="1" applyFont="1" applyFill="1" applyBorder="1" applyAlignment="1">
      <alignment vertical="top"/>
    </xf>
    <xf numFmtId="165" fontId="16" fillId="0" borderId="12" xfId="62" applyFont="1" applyFill="1" applyBorder="1" applyAlignment="1" applyProtection="1">
      <alignment horizontal="left" vertical="center" wrapText="1"/>
      <protection/>
    </xf>
    <xf numFmtId="166" fontId="14" fillId="0" borderId="12" xfId="79" applyNumberFormat="1" applyFont="1" applyFill="1" applyBorder="1" applyAlignment="1" applyProtection="1">
      <alignment vertical="top" wrapText="1"/>
      <protection/>
    </xf>
    <xf numFmtId="0" fontId="20" fillId="0" borderId="12" xfId="61" applyNumberFormat="1" applyFont="1" applyFill="1" applyBorder="1" applyAlignment="1" applyProtection="1">
      <alignment horizontal="left" vertical="center" wrapText="1"/>
      <protection/>
    </xf>
    <xf numFmtId="166" fontId="14" fillId="0" borderId="12" xfId="78" applyNumberFormat="1" applyFont="1" applyFill="1" applyBorder="1" applyAlignment="1" applyProtection="1">
      <alignment horizontal="right" vertical="top" wrapText="1"/>
      <protection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6" fillId="0" borderId="12" xfId="39" applyNumberFormat="1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6" fillId="0" borderId="0" xfId="79" applyNumberFormat="1" applyFont="1" applyFill="1" applyBorder="1" applyAlignment="1" applyProtection="1">
      <alignment horizontal="center" vertical="top" wrapText="1"/>
      <protection/>
    </xf>
    <xf numFmtId="166" fontId="14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79" applyNumberFormat="1" applyFont="1" applyFill="1" applyBorder="1" applyAlignment="1" applyProtection="1">
      <alignment horizontal="right" vertical="top" wrapText="1"/>
      <protection/>
    </xf>
    <xf numFmtId="166" fontId="15" fillId="0" borderId="0" xfId="62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Alignment="1">
      <alignment vertical="center" wrapText="1"/>
    </xf>
    <xf numFmtId="0" fontId="14" fillId="0" borderId="0" xfId="71" applyFont="1" applyFill="1" applyBorder="1" applyAlignment="1">
      <alignment wrapText="1"/>
      <protection/>
    </xf>
    <xf numFmtId="0" fontId="14" fillId="0" borderId="0" xfId="71" applyFont="1" applyFill="1" applyAlignment="1">
      <alignment horizontal="center"/>
      <protection/>
    </xf>
    <xf numFmtId="0" fontId="20" fillId="0" borderId="0" xfId="0" applyFont="1" applyFill="1" applyAlignment="1">
      <alignment vertical="top" wrapText="1"/>
    </xf>
    <xf numFmtId="166" fontId="20" fillId="0" borderId="0" xfId="0" applyNumberFormat="1" applyFont="1" applyFill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166" fontId="13" fillId="0" borderId="0" xfId="0" applyNumberFormat="1" applyFont="1" applyFill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vertical="center" wrapText="1"/>
    </xf>
    <xf numFmtId="0" fontId="14" fillId="0" borderId="0" xfId="71" applyFont="1" applyFill="1" applyBorder="1" applyAlignment="1">
      <alignment wrapText="1"/>
      <protection/>
    </xf>
    <xf numFmtId="0" fontId="20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71" applyFont="1" applyFill="1" applyBorder="1" applyAlignment="1">
      <alignment horizontal="center" vertical="center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_BuiltIn_Заголовок 1 1" xfId="39"/>
    <cellStyle name="Excel_BuiltIn_Название 1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8"/>
  <sheetViews>
    <sheetView tabSelected="1" zoomScale="75" zoomScaleNormal="75" zoomScalePageLayoutView="0" workbookViewId="0" topLeftCell="A4">
      <pane xSplit="3210" topLeftCell="A1" activePane="topRight" state="split"/>
      <selection pane="topLeft" activeCell="A16" sqref="A16"/>
      <selection pane="topRight" activeCell="H42" sqref="H42"/>
    </sheetView>
  </sheetViews>
  <sheetFormatPr defaultColWidth="11.57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3"/>
      <c r="T1" s="53"/>
      <c r="U1" s="53"/>
      <c r="V1" s="4"/>
      <c r="W1" s="4"/>
    </row>
    <row r="2" spans="1:23" ht="15.75">
      <c r="A2" s="54" t="s">
        <v>92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6"/>
      <c r="W2" s="4"/>
    </row>
    <row r="3" spans="1:23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6"/>
      <c r="W3" s="4"/>
    </row>
    <row r="4" spans="1:23" ht="15.75">
      <c r="A4" s="7" t="s">
        <v>0</v>
      </c>
      <c r="B4" s="8"/>
      <c r="C4" s="8"/>
      <c r="D4" s="8"/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5.75">
      <c r="A5" s="9" t="s">
        <v>1</v>
      </c>
      <c r="B5" s="6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"/>
    </row>
    <row r="6" spans="1:23" ht="15.75">
      <c r="A6" s="10"/>
      <c r="B6" s="6"/>
      <c r="C6" s="6"/>
      <c r="D6" s="1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4"/>
    </row>
    <row r="7" spans="1:23" ht="16.5" customHeight="1">
      <c r="A7" s="50" t="s">
        <v>2</v>
      </c>
      <c r="B7" s="50" t="s">
        <v>3</v>
      </c>
      <c r="C7" s="50" t="s">
        <v>4</v>
      </c>
      <c r="D7" s="50" t="s">
        <v>5</v>
      </c>
      <c r="E7" s="50" t="s">
        <v>6</v>
      </c>
      <c r="F7" s="50"/>
      <c r="G7" s="50"/>
      <c r="H7" s="50" t="s">
        <v>7</v>
      </c>
      <c r="I7" s="50" t="s">
        <v>8</v>
      </c>
      <c r="J7" s="50"/>
      <c r="K7" s="50"/>
      <c r="L7" s="50" t="s">
        <v>9</v>
      </c>
      <c r="M7" s="50" t="s">
        <v>10</v>
      </c>
      <c r="N7" s="50"/>
      <c r="O7" s="50"/>
      <c r="P7" s="12"/>
      <c r="Q7" s="50" t="s">
        <v>11</v>
      </c>
      <c r="R7" s="50" t="s">
        <v>12</v>
      </c>
      <c r="S7" s="50"/>
      <c r="T7" s="50"/>
      <c r="U7" s="50" t="s">
        <v>13</v>
      </c>
      <c r="V7" s="6"/>
      <c r="W7" s="4"/>
    </row>
    <row r="8" spans="1:23" ht="15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12"/>
      <c r="Q8" s="50"/>
      <c r="R8" s="50"/>
      <c r="S8" s="50"/>
      <c r="T8" s="50"/>
      <c r="U8" s="50"/>
      <c r="V8" s="6"/>
      <c r="W8" s="4"/>
    </row>
    <row r="9" spans="1:23" ht="15.75">
      <c r="A9" s="50"/>
      <c r="B9" s="50"/>
      <c r="C9" s="50"/>
      <c r="D9" s="50"/>
      <c r="E9" s="13" t="s">
        <v>14</v>
      </c>
      <c r="F9" s="13" t="s">
        <v>15</v>
      </c>
      <c r="G9" s="13" t="s">
        <v>16</v>
      </c>
      <c r="H9" s="50"/>
      <c r="I9" s="13" t="s">
        <v>17</v>
      </c>
      <c r="J9" s="13" t="s">
        <v>18</v>
      </c>
      <c r="K9" s="13" t="s">
        <v>19</v>
      </c>
      <c r="L9" s="50"/>
      <c r="M9" s="13" t="s">
        <v>20</v>
      </c>
      <c r="N9" s="13" t="s">
        <v>21</v>
      </c>
      <c r="O9" s="13" t="s">
        <v>22</v>
      </c>
      <c r="P9" s="13"/>
      <c r="Q9" s="50"/>
      <c r="R9" s="13" t="s">
        <v>23</v>
      </c>
      <c r="S9" s="13" t="s">
        <v>24</v>
      </c>
      <c r="T9" s="13" t="s">
        <v>25</v>
      </c>
      <c r="U9" s="50"/>
      <c r="V9" s="6"/>
      <c r="W9" s="4"/>
    </row>
    <row r="10" spans="1:23" ht="15.75">
      <c r="A10" s="14" t="s">
        <v>26</v>
      </c>
      <c r="B10" s="15" t="s">
        <v>27</v>
      </c>
      <c r="C10" s="15" t="s">
        <v>28</v>
      </c>
      <c r="D10" s="15">
        <v>4</v>
      </c>
      <c r="E10" s="15" t="s">
        <v>29</v>
      </c>
      <c r="F10" s="15" t="s">
        <v>30</v>
      </c>
      <c r="G10" s="15" t="s">
        <v>31</v>
      </c>
      <c r="H10" s="15" t="s">
        <v>32</v>
      </c>
      <c r="I10" s="15" t="s">
        <v>33</v>
      </c>
      <c r="J10" s="15" t="s">
        <v>34</v>
      </c>
      <c r="K10" s="15" t="s">
        <v>35</v>
      </c>
      <c r="L10" s="15" t="s">
        <v>36</v>
      </c>
      <c r="M10" s="15" t="s">
        <v>37</v>
      </c>
      <c r="N10" s="15" t="s">
        <v>38</v>
      </c>
      <c r="O10" s="15" t="s">
        <v>39</v>
      </c>
      <c r="P10" s="15"/>
      <c r="Q10" s="15" t="s">
        <v>40</v>
      </c>
      <c r="R10" s="15" t="s">
        <v>41</v>
      </c>
      <c r="S10" s="15" t="s">
        <v>42</v>
      </c>
      <c r="T10" s="15" t="s">
        <v>43</v>
      </c>
      <c r="U10" s="15" t="s">
        <v>44</v>
      </c>
      <c r="V10" s="6"/>
      <c r="W10" s="4"/>
    </row>
    <row r="11" spans="1:23" ht="47.25">
      <c r="A11" s="16" t="s">
        <v>45</v>
      </c>
      <c r="B11" s="17" t="s">
        <v>46</v>
      </c>
      <c r="C11" s="18">
        <f>C13+C15</f>
        <v>20808.4</v>
      </c>
      <c r="D11" s="18">
        <f>H11+L11+Q11+U11</f>
        <v>20808.4</v>
      </c>
      <c r="E11" s="18">
        <f aca="true" t="shared" si="0" ref="E11:U11">E13+E15</f>
        <v>659.4</v>
      </c>
      <c r="F11" s="18">
        <f t="shared" si="0"/>
        <v>1277.9</v>
      </c>
      <c r="G11" s="18">
        <f t="shared" si="0"/>
        <v>982.7</v>
      </c>
      <c r="H11" s="18">
        <f t="shared" si="0"/>
        <v>2920</v>
      </c>
      <c r="I11" s="18">
        <f t="shared" si="0"/>
        <v>1287</v>
      </c>
      <c r="J11" s="18">
        <f t="shared" si="0"/>
        <v>763.8</v>
      </c>
      <c r="K11" s="18">
        <f t="shared" si="0"/>
        <v>2848.6</v>
      </c>
      <c r="L11" s="18">
        <f t="shared" si="0"/>
        <v>4899.4</v>
      </c>
      <c r="M11" s="18">
        <f t="shared" si="0"/>
        <v>4963.6</v>
      </c>
      <c r="N11" s="18">
        <f t="shared" si="0"/>
        <v>697.8</v>
      </c>
      <c r="O11" s="18">
        <f t="shared" si="0"/>
        <v>1300.3</v>
      </c>
      <c r="P11" s="18" t="e">
        <f t="shared" si="0"/>
        <v>#REF!</v>
      </c>
      <c r="Q11" s="18">
        <f t="shared" si="0"/>
        <v>6961.700000000001</v>
      </c>
      <c r="R11" s="18">
        <f t="shared" si="0"/>
        <v>2142.8</v>
      </c>
      <c r="S11" s="18">
        <f t="shared" si="0"/>
        <v>2559.8</v>
      </c>
      <c r="T11" s="18">
        <f t="shared" si="0"/>
        <v>1324.7</v>
      </c>
      <c r="U11" s="18">
        <f t="shared" si="0"/>
        <v>6027.3</v>
      </c>
      <c r="V11" s="6"/>
      <c r="W11" s="4"/>
    </row>
    <row r="12" spans="1:23" ht="15.75">
      <c r="A12" s="19" t="s">
        <v>47</v>
      </c>
      <c r="B12" s="17"/>
      <c r="C12" s="18"/>
      <c r="D12" s="20"/>
      <c r="E12" s="21"/>
      <c r="F12" s="21"/>
      <c r="G12" s="21"/>
      <c r="H12" s="20"/>
      <c r="I12" s="22"/>
      <c r="J12" s="22"/>
      <c r="K12" s="22"/>
      <c r="L12" s="20"/>
      <c r="M12" s="22"/>
      <c r="N12" s="22"/>
      <c r="O12" s="22"/>
      <c r="P12" s="22"/>
      <c r="Q12" s="20"/>
      <c r="R12" s="22"/>
      <c r="S12" s="22"/>
      <c r="T12" s="22"/>
      <c r="U12" s="20"/>
      <c r="V12" s="6"/>
      <c r="W12" s="4"/>
    </row>
    <row r="13" spans="1:23" ht="31.5">
      <c r="A13" s="23" t="s">
        <v>48</v>
      </c>
      <c r="B13" s="24" t="s">
        <v>49</v>
      </c>
      <c r="C13" s="20">
        <f>D13</f>
        <v>8763</v>
      </c>
      <c r="D13" s="20">
        <f aca="true" t="shared" si="1" ref="D13:O13">D14</f>
        <v>8763</v>
      </c>
      <c r="E13" s="20">
        <f t="shared" si="1"/>
        <v>257.9</v>
      </c>
      <c r="F13" s="20">
        <f t="shared" si="1"/>
        <v>76.2</v>
      </c>
      <c r="G13" s="20">
        <f t="shared" si="1"/>
        <v>588.2</v>
      </c>
      <c r="H13" s="20">
        <f t="shared" si="1"/>
        <v>922.3</v>
      </c>
      <c r="I13" s="20">
        <f t="shared" si="1"/>
        <v>908.2</v>
      </c>
      <c r="J13" s="20">
        <f t="shared" si="1"/>
        <v>381</v>
      </c>
      <c r="K13" s="20">
        <f t="shared" si="1"/>
        <v>369.5</v>
      </c>
      <c r="L13" s="20">
        <f t="shared" si="1"/>
        <v>1658.7</v>
      </c>
      <c r="M13" s="20">
        <f t="shared" si="1"/>
        <v>620</v>
      </c>
      <c r="N13" s="20">
        <f t="shared" si="1"/>
        <v>315</v>
      </c>
      <c r="O13" s="20">
        <f t="shared" si="1"/>
        <v>454.5</v>
      </c>
      <c r="P13" s="20" t="e">
        <f>P14+#REF!</f>
        <v>#REF!</v>
      </c>
      <c r="Q13" s="20">
        <f>Q14</f>
        <v>1389.5</v>
      </c>
      <c r="R13" s="20">
        <f>R14</f>
        <v>1760</v>
      </c>
      <c r="S13" s="20">
        <f>S14</f>
        <v>2177</v>
      </c>
      <c r="T13" s="20">
        <f>T14</f>
        <v>855.5</v>
      </c>
      <c r="U13" s="20">
        <f>U14</f>
        <v>4792.5</v>
      </c>
      <c r="V13" s="6"/>
      <c r="W13" s="4"/>
    </row>
    <row r="14" spans="1:23" ht="47.25">
      <c r="A14" s="23" t="s">
        <v>84</v>
      </c>
      <c r="B14" s="24"/>
      <c r="C14" s="21">
        <f>D14</f>
        <v>8763</v>
      </c>
      <c r="D14" s="21">
        <f>H14+L14+Q14+U14</f>
        <v>8763</v>
      </c>
      <c r="E14" s="21">
        <v>257.9</v>
      </c>
      <c r="F14" s="21">
        <v>76.2</v>
      </c>
      <c r="G14" s="21">
        <v>588.2</v>
      </c>
      <c r="H14" s="21">
        <f>E14+F14+G14</f>
        <v>922.3</v>
      </c>
      <c r="I14" s="21">
        <v>908.2</v>
      </c>
      <c r="J14" s="21">
        <v>381</v>
      </c>
      <c r="K14" s="21">
        <v>369.5</v>
      </c>
      <c r="L14" s="21">
        <f>I14+J14+K14</f>
        <v>1658.7</v>
      </c>
      <c r="M14" s="21">
        <v>620</v>
      </c>
      <c r="N14" s="21">
        <v>315</v>
      </c>
      <c r="O14" s="21">
        <v>454.5</v>
      </c>
      <c r="P14" s="21"/>
      <c r="Q14" s="21">
        <f>M14+N14+O14</f>
        <v>1389.5</v>
      </c>
      <c r="R14" s="21">
        <v>1760</v>
      </c>
      <c r="S14" s="21">
        <v>2177</v>
      </c>
      <c r="T14" s="21">
        <v>855.5</v>
      </c>
      <c r="U14" s="21">
        <f>R14+S14+T14</f>
        <v>4792.5</v>
      </c>
      <c r="V14" s="6"/>
      <c r="W14" s="4"/>
    </row>
    <row r="15" spans="1:23" ht="31.5">
      <c r="A15" s="23" t="s">
        <v>51</v>
      </c>
      <c r="B15" s="24" t="s">
        <v>52</v>
      </c>
      <c r="C15" s="20">
        <f aca="true" t="shared" si="2" ref="C15:O15">C16</f>
        <v>12045.4</v>
      </c>
      <c r="D15" s="20">
        <f t="shared" si="2"/>
        <v>12045.4</v>
      </c>
      <c r="E15" s="20">
        <f t="shared" si="2"/>
        <v>401.5</v>
      </c>
      <c r="F15" s="20">
        <f t="shared" si="2"/>
        <v>1201.7</v>
      </c>
      <c r="G15" s="20">
        <f t="shared" si="2"/>
        <v>394.5</v>
      </c>
      <c r="H15" s="20">
        <f t="shared" si="2"/>
        <v>1997.7</v>
      </c>
      <c r="I15" s="20">
        <f t="shared" si="2"/>
        <v>378.8</v>
      </c>
      <c r="J15" s="20">
        <f t="shared" si="2"/>
        <v>382.8</v>
      </c>
      <c r="K15" s="20">
        <f t="shared" si="2"/>
        <v>2479.1</v>
      </c>
      <c r="L15" s="20">
        <f t="shared" si="2"/>
        <v>3240.7</v>
      </c>
      <c r="M15" s="20">
        <f t="shared" si="2"/>
        <v>4343.6</v>
      </c>
      <c r="N15" s="20">
        <f t="shared" si="2"/>
        <v>382.8</v>
      </c>
      <c r="O15" s="20">
        <f t="shared" si="2"/>
        <v>845.8</v>
      </c>
      <c r="P15" s="20" t="e">
        <f>#REF!+P16</f>
        <v>#REF!</v>
      </c>
      <c r="Q15" s="20">
        <f>Q16</f>
        <v>5572.200000000001</v>
      </c>
      <c r="R15" s="20">
        <f>R16</f>
        <v>382.8</v>
      </c>
      <c r="S15" s="20">
        <f>S16</f>
        <v>382.8</v>
      </c>
      <c r="T15" s="20">
        <f>T16</f>
        <v>469.2</v>
      </c>
      <c r="U15" s="20">
        <f>U16</f>
        <v>1234.8</v>
      </c>
      <c r="V15" s="6"/>
      <c r="W15" s="4"/>
    </row>
    <row r="16" spans="1:23" ht="47.25">
      <c r="A16" s="23" t="s">
        <v>84</v>
      </c>
      <c r="B16" s="24"/>
      <c r="C16" s="21">
        <f>D16</f>
        <v>12045.4</v>
      </c>
      <c r="D16" s="21">
        <f>H16+L16+Q16+U16</f>
        <v>12045.4</v>
      </c>
      <c r="E16" s="21">
        <v>401.5</v>
      </c>
      <c r="F16" s="21">
        <v>1201.7</v>
      </c>
      <c r="G16" s="21">
        <v>394.5</v>
      </c>
      <c r="H16" s="21">
        <f>E16+F16+G16</f>
        <v>1997.7</v>
      </c>
      <c r="I16" s="21">
        <v>378.8</v>
      </c>
      <c r="J16" s="21">
        <v>382.8</v>
      </c>
      <c r="K16" s="21">
        <v>2479.1</v>
      </c>
      <c r="L16" s="21">
        <f>I16+J16+K16</f>
        <v>3240.7</v>
      </c>
      <c r="M16" s="21">
        <v>4343.6</v>
      </c>
      <c r="N16" s="21">
        <v>382.8</v>
      </c>
      <c r="O16" s="21">
        <v>845.8</v>
      </c>
      <c r="P16" s="21"/>
      <c r="Q16" s="21">
        <f>M16+N16+O16</f>
        <v>5572.200000000001</v>
      </c>
      <c r="R16" s="21">
        <v>382.8</v>
      </c>
      <c r="S16" s="21">
        <v>382.8</v>
      </c>
      <c r="T16" s="21">
        <v>469.2</v>
      </c>
      <c r="U16" s="21">
        <f>R16+S16+T16</f>
        <v>1234.8</v>
      </c>
      <c r="V16" s="6"/>
      <c r="W16" s="4"/>
    </row>
    <row r="17" spans="1:23" ht="47.25">
      <c r="A17" s="26" t="s">
        <v>53</v>
      </c>
      <c r="B17" s="17" t="s">
        <v>54</v>
      </c>
      <c r="C17" s="20">
        <f aca="true" t="shared" si="3" ref="C17:O17">C19+C23+C21</f>
        <v>22169.2</v>
      </c>
      <c r="D17" s="20">
        <f t="shared" si="3"/>
        <v>22169.2</v>
      </c>
      <c r="E17" s="20">
        <f t="shared" si="3"/>
        <v>729.4</v>
      </c>
      <c r="F17" s="20">
        <f t="shared" si="3"/>
        <v>1573.1</v>
      </c>
      <c r="G17" s="20">
        <f t="shared" si="3"/>
        <v>1372.4</v>
      </c>
      <c r="H17" s="20">
        <f t="shared" si="3"/>
        <v>3674.9</v>
      </c>
      <c r="I17" s="20">
        <f t="shared" si="3"/>
        <v>1070.7</v>
      </c>
      <c r="J17" s="20">
        <f t="shared" si="3"/>
        <v>2110.7</v>
      </c>
      <c r="K17" s="20">
        <f t="shared" si="3"/>
        <v>780.7</v>
      </c>
      <c r="L17" s="20">
        <f t="shared" si="3"/>
        <v>3481.4</v>
      </c>
      <c r="M17" s="20">
        <f t="shared" si="3"/>
        <v>6314.5</v>
      </c>
      <c r="N17" s="20">
        <f t="shared" si="3"/>
        <v>1282.7</v>
      </c>
      <c r="O17" s="20">
        <f t="shared" si="3"/>
        <v>1282.7</v>
      </c>
      <c r="P17" s="20" t="e">
        <f>#REF!+P19+#REF!+#REF!+P23+P21</f>
        <v>#REF!</v>
      </c>
      <c r="Q17" s="20">
        <f>Q19+Q23+Q21</f>
        <v>9360.6</v>
      </c>
      <c r="R17" s="20">
        <f>R19+R23+R21</f>
        <v>1362.9</v>
      </c>
      <c r="S17" s="20">
        <f>S19+S23+S21</f>
        <v>2944.2</v>
      </c>
      <c r="T17" s="20">
        <f>T19+T23+T21</f>
        <v>1345.2</v>
      </c>
      <c r="U17" s="20">
        <f>U19+U23+U21</f>
        <v>5652.3</v>
      </c>
      <c r="V17" s="6"/>
      <c r="W17" s="4"/>
    </row>
    <row r="18" spans="1:23" ht="15.75">
      <c r="A18" s="19" t="s">
        <v>47</v>
      </c>
      <c r="B18" s="17"/>
      <c r="C18" s="21"/>
      <c r="D18" s="20"/>
      <c r="E18" s="21"/>
      <c r="F18" s="21"/>
      <c r="G18" s="21"/>
      <c r="H18" s="20"/>
      <c r="I18" s="21"/>
      <c r="J18" s="21"/>
      <c r="K18" s="21"/>
      <c r="L18" s="20"/>
      <c r="M18" s="21"/>
      <c r="N18" s="21"/>
      <c r="O18" s="21"/>
      <c r="P18" s="21"/>
      <c r="Q18" s="20"/>
      <c r="R18" s="21"/>
      <c r="S18" s="21"/>
      <c r="T18" s="21"/>
      <c r="U18" s="20"/>
      <c r="V18" s="6"/>
      <c r="W18" s="4"/>
    </row>
    <row r="19" spans="1:23" ht="31.5">
      <c r="A19" s="23" t="s">
        <v>55</v>
      </c>
      <c r="B19" s="24" t="s">
        <v>56</v>
      </c>
      <c r="C19" s="20">
        <f aca="true" t="shared" si="4" ref="C19:U19">C20</f>
        <v>6492.200000000001</v>
      </c>
      <c r="D19" s="20">
        <f t="shared" si="4"/>
        <v>6492.200000000001</v>
      </c>
      <c r="E19" s="20">
        <f t="shared" si="4"/>
        <v>437.4</v>
      </c>
      <c r="F19" s="20">
        <f t="shared" si="4"/>
        <v>690.6</v>
      </c>
      <c r="G19" s="20">
        <f t="shared" si="4"/>
        <v>711.7</v>
      </c>
      <c r="H19" s="20">
        <f t="shared" si="4"/>
        <v>1839.7</v>
      </c>
      <c r="I19" s="20">
        <f t="shared" si="4"/>
        <v>565.9</v>
      </c>
      <c r="J19" s="20">
        <f t="shared" si="4"/>
        <v>510.7</v>
      </c>
      <c r="K19" s="20">
        <v>480.7</v>
      </c>
      <c r="L19" s="20">
        <f t="shared" si="4"/>
        <v>1076.6</v>
      </c>
      <c r="M19" s="20">
        <v>508</v>
      </c>
      <c r="N19" s="20">
        <f t="shared" si="4"/>
        <v>482.7</v>
      </c>
      <c r="O19" s="20">
        <f t="shared" si="4"/>
        <v>482.7</v>
      </c>
      <c r="P19" s="20">
        <f t="shared" si="4"/>
        <v>0</v>
      </c>
      <c r="Q19" s="20">
        <f t="shared" si="4"/>
        <v>1954.1000000000001</v>
      </c>
      <c r="R19" s="20">
        <f t="shared" si="4"/>
        <v>542.9</v>
      </c>
      <c r="S19" s="20">
        <f t="shared" si="4"/>
        <v>533.7</v>
      </c>
      <c r="T19" s="20">
        <f t="shared" si="4"/>
        <v>545.2</v>
      </c>
      <c r="U19" s="20">
        <f t="shared" si="4"/>
        <v>1621.8</v>
      </c>
      <c r="V19" s="6"/>
      <c r="W19" s="4"/>
    </row>
    <row r="20" spans="1:23" ht="47.25">
      <c r="A20" s="23" t="s">
        <v>84</v>
      </c>
      <c r="B20" s="24"/>
      <c r="C20" s="21">
        <f>D20</f>
        <v>6492.200000000001</v>
      </c>
      <c r="D20" s="21">
        <f>H20+L20+Q20+U20</f>
        <v>6492.200000000001</v>
      </c>
      <c r="E20" s="21">
        <v>437.4</v>
      </c>
      <c r="F20" s="21">
        <v>690.6</v>
      </c>
      <c r="G20" s="21">
        <v>711.7</v>
      </c>
      <c r="H20" s="21">
        <f>E20+F20+G20</f>
        <v>1839.7</v>
      </c>
      <c r="I20" s="21">
        <v>565.9</v>
      </c>
      <c r="J20" s="21">
        <v>510.7</v>
      </c>
      <c r="K20" s="21">
        <v>0</v>
      </c>
      <c r="L20" s="21">
        <f>I20+J20+K20</f>
        <v>1076.6</v>
      </c>
      <c r="M20" s="21">
        <v>988.7</v>
      </c>
      <c r="N20" s="21">
        <v>482.7</v>
      </c>
      <c r="O20" s="21">
        <v>482.7</v>
      </c>
      <c r="P20" s="21"/>
      <c r="Q20" s="21">
        <f>M20+N20+O20</f>
        <v>1954.1000000000001</v>
      </c>
      <c r="R20" s="21">
        <v>542.9</v>
      </c>
      <c r="S20" s="21">
        <v>533.7</v>
      </c>
      <c r="T20" s="21">
        <v>545.2</v>
      </c>
      <c r="U20" s="21">
        <f>R20+S20+T20</f>
        <v>1621.8</v>
      </c>
      <c r="V20" s="6"/>
      <c r="W20" s="4"/>
    </row>
    <row r="21" spans="1:23" ht="31.5">
      <c r="A21" s="23" t="s">
        <v>57</v>
      </c>
      <c r="B21" s="24" t="s">
        <v>58</v>
      </c>
      <c r="C21" s="20">
        <f aca="true" t="shared" si="5" ref="C21:U21">C22</f>
        <v>86</v>
      </c>
      <c r="D21" s="20">
        <f t="shared" si="5"/>
        <v>86</v>
      </c>
      <c r="E21" s="20">
        <f t="shared" si="5"/>
        <v>25</v>
      </c>
      <c r="F21" s="20">
        <f t="shared" si="5"/>
        <v>13</v>
      </c>
      <c r="G21" s="20">
        <f t="shared" si="5"/>
        <v>-25</v>
      </c>
      <c r="H21" s="20">
        <f t="shared" si="5"/>
        <v>13</v>
      </c>
      <c r="I21" s="20">
        <f t="shared" si="5"/>
        <v>32</v>
      </c>
      <c r="J21" s="20">
        <f t="shared" si="5"/>
        <v>0</v>
      </c>
      <c r="K21" s="20">
        <f t="shared" si="5"/>
        <v>0</v>
      </c>
      <c r="L21" s="20">
        <f t="shared" si="5"/>
        <v>32</v>
      </c>
      <c r="M21" s="20">
        <f t="shared" si="5"/>
        <v>21</v>
      </c>
      <c r="N21" s="20">
        <f t="shared" si="5"/>
        <v>0</v>
      </c>
      <c r="O21" s="20">
        <f t="shared" si="5"/>
        <v>0</v>
      </c>
      <c r="P21" s="20">
        <f t="shared" si="5"/>
        <v>0</v>
      </c>
      <c r="Q21" s="20">
        <f t="shared" si="5"/>
        <v>21</v>
      </c>
      <c r="R21" s="20">
        <f t="shared" si="5"/>
        <v>20</v>
      </c>
      <c r="S21" s="20">
        <f t="shared" si="5"/>
        <v>0</v>
      </c>
      <c r="T21" s="20">
        <f t="shared" si="5"/>
        <v>0</v>
      </c>
      <c r="U21" s="20">
        <f t="shared" si="5"/>
        <v>20</v>
      </c>
      <c r="V21" s="6"/>
      <c r="W21" s="4"/>
    </row>
    <row r="22" spans="1:23" ht="47.25">
      <c r="A22" s="23" t="s">
        <v>84</v>
      </c>
      <c r="B22" s="24"/>
      <c r="C22" s="21">
        <f>D22</f>
        <v>86</v>
      </c>
      <c r="D22" s="21">
        <f>H22+L22+Q22+U22</f>
        <v>86</v>
      </c>
      <c r="E22" s="21">
        <v>25</v>
      </c>
      <c r="F22" s="21">
        <v>13</v>
      </c>
      <c r="G22" s="21">
        <v>-25</v>
      </c>
      <c r="H22" s="21">
        <f>E22+F22+G22</f>
        <v>13</v>
      </c>
      <c r="I22" s="21">
        <v>32</v>
      </c>
      <c r="J22" s="21">
        <v>0</v>
      </c>
      <c r="K22" s="21">
        <v>0</v>
      </c>
      <c r="L22" s="21">
        <f>I22+J22+K22</f>
        <v>32</v>
      </c>
      <c r="M22" s="21">
        <v>21</v>
      </c>
      <c r="N22" s="21">
        <v>0</v>
      </c>
      <c r="O22" s="21">
        <v>0</v>
      </c>
      <c r="P22" s="21">
        <f>P24</f>
        <v>0</v>
      </c>
      <c r="Q22" s="21">
        <f>M22+N22+O22</f>
        <v>21</v>
      </c>
      <c r="R22" s="21">
        <v>20</v>
      </c>
      <c r="S22" s="21">
        <v>0</v>
      </c>
      <c r="T22" s="21">
        <v>0</v>
      </c>
      <c r="U22" s="21">
        <f>R22+S22+T22</f>
        <v>20</v>
      </c>
      <c r="V22" s="6"/>
      <c r="W22" s="4"/>
    </row>
    <row r="23" spans="1:23" ht="15.75">
      <c r="A23" s="23" t="s">
        <v>59</v>
      </c>
      <c r="B23" s="24" t="s">
        <v>60</v>
      </c>
      <c r="C23" s="20">
        <f aca="true" t="shared" si="6" ref="C23:U23">C24</f>
        <v>15591</v>
      </c>
      <c r="D23" s="20">
        <f t="shared" si="6"/>
        <v>15591</v>
      </c>
      <c r="E23" s="20">
        <f t="shared" si="6"/>
        <v>267</v>
      </c>
      <c r="F23" s="20">
        <f t="shared" si="6"/>
        <v>869.5</v>
      </c>
      <c r="G23" s="20">
        <f t="shared" si="6"/>
        <v>685.7</v>
      </c>
      <c r="H23" s="20">
        <f t="shared" si="6"/>
        <v>1822.2</v>
      </c>
      <c r="I23" s="20">
        <f t="shared" si="6"/>
        <v>472.8</v>
      </c>
      <c r="J23" s="20">
        <f t="shared" si="6"/>
        <v>1600</v>
      </c>
      <c r="K23" s="20">
        <f t="shared" si="6"/>
        <v>300</v>
      </c>
      <c r="L23" s="20">
        <f t="shared" si="6"/>
        <v>2372.8</v>
      </c>
      <c r="M23" s="20">
        <f t="shared" si="6"/>
        <v>5785.5</v>
      </c>
      <c r="N23" s="20">
        <f t="shared" si="6"/>
        <v>800</v>
      </c>
      <c r="O23" s="20">
        <f t="shared" si="6"/>
        <v>800</v>
      </c>
      <c r="P23" s="20">
        <f t="shared" si="6"/>
        <v>0</v>
      </c>
      <c r="Q23" s="20">
        <f t="shared" si="6"/>
        <v>7385.5</v>
      </c>
      <c r="R23" s="20">
        <f t="shared" si="6"/>
        <v>800</v>
      </c>
      <c r="S23" s="20">
        <f t="shared" si="6"/>
        <v>2410.5</v>
      </c>
      <c r="T23" s="20">
        <f t="shared" si="6"/>
        <v>800</v>
      </c>
      <c r="U23" s="20">
        <f t="shared" si="6"/>
        <v>4010.5</v>
      </c>
      <c r="V23" s="6"/>
      <c r="W23" s="4"/>
    </row>
    <row r="24" spans="1:23" ht="47.25">
      <c r="A24" s="23" t="s">
        <v>84</v>
      </c>
      <c r="B24" s="24"/>
      <c r="C24" s="21">
        <f>D24</f>
        <v>15591</v>
      </c>
      <c r="D24" s="21">
        <f>H24+L24+Q24+U24</f>
        <v>15591</v>
      </c>
      <c r="E24" s="21">
        <v>267</v>
      </c>
      <c r="F24" s="21">
        <v>869.5</v>
      </c>
      <c r="G24" s="21">
        <v>685.7</v>
      </c>
      <c r="H24" s="21">
        <f>E24+F24+G24</f>
        <v>1822.2</v>
      </c>
      <c r="I24" s="21">
        <v>472.8</v>
      </c>
      <c r="J24" s="21">
        <v>1600</v>
      </c>
      <c r="K24" s="21">
        <v>300</v>
      </c>
      <c r="L24" s="21">
        <f>I24+J24+K24</f>
        <v>2372.8</v>
      </c>
      <c r="M24" s="27">
        <v>5785.5</v>
      </c>
      <c r="N24" s="21">
        <v>800</v>
      </c>
      <c r="O24" s="21">
        <v>800</v>
      </c>
      <c r="P24" s="21"/>
      <c r="Q24" s="21">
        <f>M24+N24+O24</f>
        <v>7385.5</v>
      </c>
      <c r="R24" s="21">
        <v>800</v>
      </c>
      <c r="S24" s="21">
        <v>2410.5</v>
      </c>
      <c r="T24" s="21">
        <v>800</v>
      </c>
      <c r="U24" s="21">
        <f>R24+S24+T24</f>
        <v>4010.5</v>
      </c>
      <c r="V24" s="6"/>
      <c r="W24" s="4"/>
    </row>
    <row r="25" spans="1:23" ht="15.75">
      <c r="A25" s="23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7"/>
      <c r="N25" s="21"/>
      <c r="O25" s="21"/>
      <c r="P25" s="21"/>
      <c r="Q25" s="21"/>
      <c r="R25" s="21"/>
      <c r="S25" s="21"/>
      <c r="T25" s="21"/>
      <c r="U25" s="21"/>
      <c r="V25" s="6"/>
      <c r="W25" s="4"/>
    </row>
    <row r="26" spans="1:23" ht="31.5">
      <c r="A26" s="26" t="s">
        <v>61</v>
      </c>
      <c r="B26" s="17" t="s">
        <v>62</v>
      </c>
      <c r="C26" s="20">
        <f aca="true" t="shared" si="7" ref="C26:U26">C11-C17</f>
        <v>-1360.7999999999993</v>
      </c>
      <c r="D26" s="20">
        <f t="shared" si="7"/>
        <v>-1360.7999999999993</v>
      </c>
      <c r="E26" s="20">
        <f t="shared" si="7"/>
        <v>-70</v>
      </c>
      <c r="F26" s="20">
        <f t="shared" si="7"/>
        <v>-295.1999999999998</v>
      </c>
      <c r="G26" s="20">
        <f t="shared" si="7"/>
        <v>-389.70000000000005</v>
      </c>
      <c r="H26" s="20">
        <f t="shared" si="7"/>
        <v>-754.9000000000001</v>
      </c>
      <c r="I26" s="20">
        <f t="shared" si="7"/>
        <v>216.29999999999995</v>
      </c>
      <c r="J26" s="20">
        <f t="shared" si="7"/>
        <v>-1346.8999999999999</v>
      </c>
      <c r="K26" s="20">
        <f t="shared" si="7"/>
        <v>2067.8999999999996</v>
      </c>
      <c r="L26" s="20">
        <f t="shared" si="7"/>
        <v>1417.9999999999995</v>
      </c>
      <c r="M26" s="20">
        <f t="shared" si="7"/>
        <v>-1350.8999999999996</v>
      </c>
      <c r="N26" s="20">
        <f t="shared" si="7"/>
        <v>-584.9000000000001</v>
      </c>
      <c r="O26" s="20">
        <f t="shared" si="7"/>
        <v>17.59999999999991</v>
      </c>
      <c r="P26" s="20" t="e">
        <f t="shared" si="7"/>
        <v>#REF!</v>
      </c>
      <c r="Q26" s="20">
        <f t="shared" si="7"/>
        <v>-2398.8999999999996</v>
      </c>
      <c r="R26" s="20">
        <f t="shared" si="7"/>
        <v>779.9000000000001</v>
      </c>
      <c r="S26" s="20">
        <f t="shared" si="7"/>
        <v>-384.39999999999964</v>
      </c>
      <c r="T26" s="20">
        <f t="shared" si="7"/>
        <v>-20.5</v>
      </c>
      <c r="U26" s="20">
        <f t="shared" si="7"/>
        <v>375</v>
      </c>
      <c r="V26" s="6"/>
      <c r="W26" s="4"/>
    </row>
    <row r="27" spans="1:23" ht="47.25">
      <c r="A27" s="26" t="s">
        <v>63</v>
      </c>
      <c r="B27" s="17" t="s">
        <v>64</v>
      </c>
      <c r="C27" s="20">
        <f aca="true" t="shared" si="8" ref="C27:U27">-C26</f>
        <v>1360.7999999999993</v>
      </c>
      <c r="D27" s="20">
        <f t="shared" si="8"/>
        <v>1360.7999999999993</v>
      </c>
      <c r="E27" s="20">
        <f t="shared" si="8"/>
        <v>70</v>
      </c>
      <c r="F27" s="20">
        <f t="shared" si="8"/>
        <v>295.1999999999998</v>
      </c>
      <c r="G27" s="20">
        <f t="shared" si="8"/>
        <v>389.70000000000005</v>
      </c>
      <c r="H27" s="20">
        <f t="shared" si="8"/>
        <v>754.9000000000001</v>
      </c>
      <c r="I27" s="20">
        <f t="shared" si="8"/>
        <v>-216.29999999999995</v>
      </c>
      <c r="J27" s="20">
        <f t="shared" si="8"/>
        <v>1346.8999999999999</v>
      </c>
      <c r="K27" s="20">
        <f t="shared" si="8"/>
        <v>-2067.8999999999996</v>
      </c>
      <c r="L27" s="20">
        <f t="shared" si="8"/>
        <v>-1417.9999999999995</v>
      </c>
      <c r="M27" s="20">
        <f t="shared" si="8"/>
        <v>1350.8999999999996</v>
      </c>
      <c r="N27" s="20">
        <f t="shared" si="8"/>
        <v>584.9000000000001</v>
      </c>
      <c r="O27" s="20">
        <f t="shared" si="8"/>
        <v>-17.59999999999991</v>
      </c>
      <c r="P27" s="20" t="e">
        <f t="shared" si="8"/>
        <v>#REF!</v>
      </c>
      <c r="Q27" s="20">
        <f t="shared" si="8"/>
        <v>2398.8999999999996</v>
      </c>
      <c r="R27" s="20">
        <f t="shared" si="8"/>
        <v>-779.9000000000001</v>
      </c>
      <c r="S27" s="20">
        <f t="shared" si="8"/>
        <v>384.39999999999964</v>
      </c>
      <c r="T27" s="20">
        <f t="shared" si="8"/>
        <v>20.5</v>
      </c>
      <c r="U27" s="20">
        <f t="shared" si="8"/>
        <v>-375</v>
      </c>
      <c r="V27" s="6"/>
      <c r="W27" s="4"/>
    </row>
    <row r="28" spans="1:23" ht="31.5">
      <c r="A28" s="23" t="s">
        <v>50</v>
      </c>
      <c r="B28" s="17"/>
      <c r="C28" s="21">
        <f aca="true" t="shared" si="9" ref="C28:O28">-(C14+C16-(C20+C24+C22))</f>
        <v>1360.7999999999993</v>
      </c>
      <c r="D28" s="21">
        <f t="shared" si="9"/>
        <v>1360.7999999999993</v>
      </c>
      <c r="E28" s="21">
        <f t="shared" si="9"/>
        <v>70</v>
      </c>
      <c r="F28" s="21">
        <f t="shared" si="9"/>
        <v>295.1999999999998</v>
      </c>
      <c r="G28" s="21">
        <f t="shared" si="9"/>
        <v>389.70000000000005</v>
      </c>
      <c r="H28" s="21">
        <f t="shared" si="9"/>
        <v>754.9000000000001</v>
      </c>
      <c r="I28" s="21">
        <f t="shared" si="9"/>
        <v>-216.29999999999995</v>
      </c>
      <c r="J28" s="21">
        <f t="shared" si="9"/>
        <v>1346.8999999999999</v>
      </c>
      <c r="K28" s="21">
        <f t="shared" si="9"/>
        <v>-2548.6</v>
      </c>
      <c r="L28" s="21">
        <f t="shared" si="9"/>
        <v>-1417.9999999999995</v>
      </c>
      <c r="M28" s="21">
        <f t="shared" si="9"/>
        <v>1831.5999999999995</v>
      </c>
      <c r="N28" s="21">
        <f t="shared" si="9"/>
        <v>584.9000000000001</v>
      </c>
      <c r="O28" s="21">
        <f t="shared" si="9"/>
        <v>-17.59999999999991</v>
      </c>
      <c r="P28" s="21" t="e">
        <f>-(P14+P16-(#REF!+P20+#REF!+#REF!+P24))</f>
        <v>#REF!</v>
      </c>
      <c r="Q28" s="21">
        <f>-(Q14+Q16-(Q20+Q24+Q22))</f>
        <v>2398.8999999999996</v>
      </c>
      <c r="R28" s="21">
        <f>-(R14+R16-(R20+R24+R22))</f>
        <v>-779.9000000000001</v>
      </c>
      <c r="S28" s="21">
        <f>-(S14+S16-(S20+S24+S22))</f>
        <v>384.39999999999964</v>
      </c>
      <c r="T28" s="21">
        <f>-(T14+T16-(T20+T24+T22))</f>
        <v>20.5</v>
      </c>
      <c r="U28" s="21">
        <f>-(U14+U16-(U20+U24+U22))</f>
        <v>-375</v>
      </c>
      <c r="V28" s="6"/>
      <c r="W28" s="4"/>
    </row>
    <row r="29" spans="1:23" ht="63">
      <c r="A29" s="26" t="s">
        <v>65</v>
      </c>
      <c r="B29" s="17" t="s">
        <v>66</v>
      </c>
      <c r="C29" s="20">
        <f aca="true" t="shared" si="10" ref="C29:O29">-C11+C32</f>
        <v>-20808.4</v>
      </c>
      <c r="D29" s="20">
        <f t="shared" si="10"/>
        <v>-20808.4</v>
      </c>
      <c r="E29" s="20">
        <f t="shared" si="10"/>
        <v>-659.4</v>
      </c>
      <c r="F29" s="20">
        <f t="shared" si="10"/>
        <v>-1277.9</v>
      </c>
      <c r="G29" s="20">
        <f t="shared" si="10"/>
        <v>-982.7</v>
      </c>
      <c r="H29" s="20">
        <f t="shared" si="10"/>
        <v>-2920</v>
      </c>
      <c r="I29" s="20">
        <f t="shared" si="10"/>
        <v>-1287</v>
      </c>
      <c r="J29" s="20">
        <f t="shared" si="10"/>
        <v>-763.8</v>
      </c>
      <c r="K29" s="20">
        <f t="shared" si="10"/>
        <v>-2848.6</v>
      </c>
      <c r="L29" s="20">
        <f t="shared" si="10"/>
        <v>-4899.4</v>
      </c>
      <c r="M29" s="20">
        <f t="shared" si="10"/>
        <v>-4963.6</v>
      </c>
      <c r="N29" s="20">
        <f t="shared" si="10"/>
        <v>-697.8</v>
      </c>
      <c r="O29" s="20">
        <f t="shared" si="10"/>
        <v>-1300.3</v>
      </c>
      <c r="P29" s="20" t="e">
        <f>-P11</f>
        <v>#REF!</v>
      </c>
      <c r="Q29" s="20">
        <f>-Q11+Q32</f>
        <v>-6961.700000000001</v>
      </c>
      <c r="R29" s="20">
        <f>-R11+R32</f>
        <v>-2142.8</v>
      </c>
      <c r="S29" s="20">
        <f>-S11+S32</f>
        <v>-2559.8</v>
      </c>
      <c r="T29" s="20">
        <f>-T11+T32</f>
        <v>-1324.7</v>
      </c>
      <c r="U29" s="20">
        <f>-U11+U32</f>
        <v>-6027.3</v>
      </c>
      <c r="V29" s="6"/>
      <c r="W29" s="4"/>
    </row>
    <row r="30" spans="1:23" ht="15.75">
      <c r="A30" s="19" t="s">
        <v>47</v>
      </c>
      <c r="B30" s="17"/>
      <c r="C30" s="21"/>
      <c r="D30" s="20"/>
      <c r="E30" s="21"/>
      <c r="F30" s="21"/>
      <c r="G30" s="21"/>
      <c r="H30" s="20"/>
      <c r="I30" s="21"/>
      <c r="J30" s="21"/>
      <c r="K30" s="21"/>
      <c r="L30" s="20"/>
      <c r="M30" s="21"/>
      <c r="N30" s="21"/>
      <c r="O30" s="21"/>
      <c r="P30" s="21"/>
      <c r="Q30" s="20"/>
      <c r="R30" s="21"/>
      <c r="S30" s="21"/>
      <c r="T30" s="21"/>
      <c r="U30" s="20"/>
      <c r="V30" s="6"/>
      <c r="W30" s="4"/>
    </row>
    <row r="31" spans="1:23" ht="47.25">
      <c r="A31" s="23" t="s">
        <v>84</v>
      </c>
      <c r="B31" s="17"/>
      <c r="C31" s="21">
        <f>D31</f>
        <v>-20808.4</v>
      </c>
      <c r="D31" s="21">
        <f aca="true" t="shared" si="11" ref="D31:O31">-(D14+D16)</f>
        <v>-20808.4</v>
      </c>
      <c r="E31" s="21">
        <f t="shared" si="11"/>
        <v>-659.4</v>
      </c>
      <c r="F31" s="21">
        <f t="shared" si="11"/>
        <v>-1277.9</v>
      </c>
      <c r="G31" s="21">
        <f t="shared" si="11"/>
        <v>-982.7</v>
      </c>
      <c r="H31" s="21">
        <f t="shared" si="11"/>
        <v>-2920</v>
      </c>
      <c r="I31" s="21">
        <f t="shared" si="11"/>
        <v>-1287</v>
      </c>
      <c r="J31" s="21">
        <f t="shared" si="11"/>
        <v>-763.8</v>
      </c>
      <c r="K31" s="21">
        <f t="shared" si="11"/>
        <v>-2848.6</v>
      </c>
      <c r="L31" s="21">
        <f t="shared" si="11"/>
        <v>-4899.4</v>
      </c>
      <c r="M31" s="21">
        <f t="shared" si="11"/>
        <v>-4963.6</v>
      </c>
      <c r="N31" s="21">
        <f t="shared" si="11"/>
        <v>-697.8</v>
      </c>
      <c r="O31" s="21">
        <f t="shared" si="11"/>
        <v>-1300.3</v>
      </c>
      <c r="P31" s="21" t="e">
        <f>-(P14+#REF!)</f>
        <v>#REF!</v>
      </c>
      <c r="Q31" s="21">
        <f>-(Q14+Q16)</f>
        <v>-6961.700000000001</v>
      </c>
      <c r="R31" s="21">
        <f>-(R14+R16)</f>
        <v>-2142.8</v>
      </c>
      <c r="S31" s="21">
        <f>-(S14+S16)</f>
        <v>-2559.8</v>
      </c>
      <c r="T31" s="21">
        <f>-(T14+T16)</f>
        <v>-1324.7</v>
      </c>
      <c r="U31" s="21">
        <f>-(U14+U16)</f>
        <v>-6027.3</v>
      </c>
      <c r="V31" s="6"/>
      <c r="W31" s="4"/>
    </row>
    <row r="32" spans="1:23" ht="78.75">
      <c r="A32" s="23" t="s">
        <v>85</v>
      </c>
      <c r="B32" s="24" t="s">
        <v>67</v>
      </c>
      <c r="C32" s="21">
        <f>D32</f>
        <v>0</v>
      </c>
      <c r="D32" s="21">
        <f>H32+L32+Q32+U32</f>
        <v>0</v>
      </c>
      <c r="E32" s="21">
        <v>0</v>
      </c>
      <c r="F32" s="21">
        <v>0</v>
      </c>
      <c r="G32" s="21">
        <v>0</v>
      </c>
      <c r="H32" s="21">
        <f>E32+F32+G32</f>
        <v>0</v>
      </c>
      <c r="I32" s="21">
        <v>0</v>
      </c>
      <c r="J32" s="21">
        <v>0</v>
      </c>
      <c r="K32" s="21">
        <v>0</v>
      </c>
      <c r="L32" s="21">
        <f>I32+K32+J32</f>
        <v>0</v>
      </c>
      <c r="M32" s="21">
        <v>0</v>
      </c>
      <c r="N32" s="21">
        <v>0</v>
      </c>
      <c r="O32" s="21">
        <v>0</v>
      </c>
      <c r="P32" s="21"/>
      <c r="Q32" s="21">
        <f>M32+N32+O32</f>
        <v>0</v>
      </c>
      <c r="R32" s="21">
        <v>0</v>
      </c>
      <c r="S32" s="21">
        <v>0</v>
      </c>
      <c r="T32" s="21">
        <v>0</v>
      </c>
      <c r="U32" s="21">
        <f>R32+S32+T32</f>
        <v>0</v>
      </c>
      <c r="V32" s="6"/>
      <c r="W32" s="4"/>
    </row>
    <row r="33" spans="1:23" ht="94.5">
      <c r="A33" s="23" t="s">
        <v>68</v>
      </c>
      <c r="B33" s="24" t="s">
        <v>69</v>
      </c>
      <c r="C33" s="21">
        <f>D33</f>
        <v>0</v>
      </c>
      <c r="D33" s="20"/>
      <c r="E33" s="25"/>
      <c r="F33" s="25"/>
      <c r="G33" s="25"/>
      <c r="H33" s="20"/>
      <c r="I33" s="21"/>
      <c r="J33" s="21"/>
      <c r="K33" s="21"/>
      <c r="L33" s="20"/>
      <c r="M33" s="21"/>
      <c r="N33" s="21"/>
      <c r="O33" s="21"/>
      <c r="P33" s="21"/>
      <c r="Q33" s="20"/>
      <c r="R33" s="21"/>
      <c r="S33" s="21"/>
      <c r="T33" s="21"/>
      <c r="U33" s="20"/>
      <c r="V33" s="6"/>
      <c r="W33" s="4"/>
    </row>
    <row r="34" spans="1:23" ht="31.5">
      <c r="A34" s="28" t="s">
        <v>70</v>
      </c>
      <c r="B34" s="24" t="s">
        <v>71</v>
      </c>
      <c r="C34" s="21">
        <f>D34</f>
        <v>0</v>
      </c>
      <c r="D34" s="20"/>
      <c r="E34" s="21"/>
      <c r="F34" s="29"/>
      <c r="G34" s="29"/>
      <c r="H34" s="20"/>
      <c r="I34" s="29"/>
      <c r="J34" s="29"/>
      <c r="K34" s="29"/>
      <c r="L34" s="20"/>
      <c r="M34" s="29"/>
      <c r="N34" s="29"/>
      <c r="O34" s="29"/>
      <c r="P34" s="21"/>
      <c r="Q34" s="20"/>
      <c r="R34" s="21"/>
      <c r="S34" s="21"/>
      <c r="T34" s="21"/>
      <c r="U34" s="20"/>
      <c r="V34" s="6"/>
      <c r="W34" s="4"/>
    </row>
    <row r="35" spans="1:64" ht="94.5">
      <c r="A35" s="26" t="s">
        <v>72</v>
      </c>
      <c r="B35" s="17" t="s">
        <v>73</v>
      </c>
      <c r="C35" s="20">
        <f aca="true" t="shared" si="12" ref="C35:O35">C36+C38</f>
        <v>22169.2</v>
      </c>
      <c r="D35" s="20">
        <f t="shared" si="12"/>
        <v>22169.2</v>
      </c>
      <c r="E35" s="20">
        <f t="shared" si="12"/>
        <v>729.4</v>
      </c>
      <c r="F35" s="20">
        <f t="shared" si="12"/>
        <v>1573.1</v>
      </c>
      <c r="G35" s="20">
        <f t="shared" si="12"/>
        <v>1372.4</v>
      </c>
      <c r="H35" s="20">
        <f t="shared" si="12"/>
        <v>3674.9</v>
      </c>
      <c r="I35" s="20">
        <f t="shared" si="12"/>
        <v>1070.7</v>
      </c>
      <c r="J35" s="20">
        <f t="shared" si="12"/>
        <v>2110.7</v>
      </c>
      <c r="K35" s="20">
        <f t="shared" si="12"/>
        <v>300</v>
      </c>
      <c r="L35" s="20">
        <f t="shared" si="12"/>
        <v>3481.4</v>
      </c>
      <c r="M35" s="20">
        <f t="shared" si="12"/>
        <v>6795.2</v>
      </c>
      <c r="N35" s="20">
        <f t="shared" si="12"/>
        <v>1282.7</v>
      </c>
      <c r="O35" s="20">
        <f t="shared" si="12"/>
        <v>1282.7</v>
      </c>
      <c r="P35" s="20" t="e">
        <f>P36</f>
        <v>#REF!</v>
      </c>
      <c r="Q35" s="20">
        <f>Q36+Q38</f>
        <v>9360.6</v>
      </c>
      <c r="R35" s="20">
        <f>R36+R38</f>
        <v>1362.9</v>
      </c>
      <c r="S35" s="20">
        <f>S36+S38</f>
        <v>2944.2</v>
      </c>
      <c r="T35" s="20">
        <f>T36+T38</f>
        <v>1345.2</v>
      </c>
      <c r="U35" s="20">
        <f>U36+U38</f>
        <v>5652.3</v>
      </c>
      <c r="V35" s="30"/>
      <c r="W35" s="31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23" ht="31.5">
      <c r="A36" s="23" t="s">
        <v>50</v>
      </c>
      <c r="B36" s="17"/>
      <c r="C36" s="21">
        <f aca="true" t="shared" si="13" ref="C36:O36">C20+C24+C22</f>
        <v>22169.2</v>
      </c>
      <c r="D36" s="21">
        <f t="shared" si="13"/>
        <v>22169.2</v>
      </c>
      <c r="E36" s="21">
        <f t="shared" si="13"/>
        <v>729.4</v>
      </c>
      <c r="F36" s="21">
        <f t="shared" si="13"/>
        <v>1573.1</v>
      </c>
      <c r="G36" s="21">
        <f t="shared" si="13"/>
        <v>1372.4</v>
      </c>
      <c r="H36" s="21">
        <f t="shared" si="13"/>
        <v>3674.9</v>
      </c>
      <c r="I36" s="21">
        <f t="shared" si="13"/>
        <v>1070.7</v>
      </c>
      <c r="J36" s="21">
        <f t="shared" si="13"/>
        <v>2110.7</v>
      </c>
      <c r="K36" s="21">
        <f t="shared" si="13"/>
        <v>300</v>
      </c>
      <c r="L36" s="21">
        <f t="shared" si="13"/>
        <v>3481.4</v>
      </c>
      <c r="M36" s="21">
        <f t="shared" si="13"/>
        <v>6795.2</v>
      </c>
      <c r="N36" s="21">
        <f t="shared" si="13"/>
        <v>1282.7</v>
      </c>
      <c r="O36" s="21">
        <f t="shared" si="13"/>
        <v>1282.7</v>
      </c>
      <c r="P36" s="21" t="e">
        <f>#REF!+P20+#REF!+#REF!+P24+P22</f>
        <v>#REF!</v>
      </c>
      <c r="Q36" s="21">
        <f>Q20+Q24+Q22</f>
        <v>9360.6</v>
      </c>
      <c r="R36" s="21">
        <f>R20+R24+R22</f>
        <v>1362.9</v>
      </c>
      <c r="S36" s="21">
        <f>S20+S24+S22</f>
        <v>2944.2</v>
      </c>
      <c r="T36" s="21">
        <f>T20+T24+T22</f>
        <v>1345.2</v>
      </c>
      <c r="U36" s="21">
        <f>U20+U24+U22</f>
        <v>5652.3</v>
      </c>
      <c r="V36" s="6"/>
      <c r="W36" s="4"/>
    </row>
    <row r="37" spans="1:23" ht="15.75">
      <c r="A37" s="19" t="s">
        <v>47</v>
      </c>
      <c r="B37" s="17"/>
      <c r="C37" s="21"/>
      <c r="D37" s="20"/>
      <c r="E37" s="25"/>
      <c r="F37" s="25"/>
      <c r="G37" s="25"/>
      <c r="H37" s="20"/>
      <c r="I37" s="21"/>
      <c r="J37" s="21"/>
      <c r="K37" s="21"/>
      <c r="L37" s="20"/>
      <c r="M37" s="21"/>
      <c r="N37" s="21"/>
      <c r="O37" s="21"/>
      <c r="P37" s="21"/>
      <c r="Q37" s="20"/>
      <c r="R37" s="21"/>
      <c r="S37" s="21"/>
      <c r="T37" s="21"/>
      <c r="U37" s="20"/>
      <c r="V37" s="6"/>
      <c r="W37" s="4"/>
    </row>
    <row r="38" spans="1:23" ht="63">
      <c r="A38" s="19" t="s">
        <v>74</v>
      </c>
      <c r="B38" s="24" t="s">
        <v>75</v>
      </c>
      <c r="C38" s="21">
        <f>D38</f>
        <v>0</v>
      </c>
      <c r="D38" s="20">
        <f>H38+L38+Q38+U38</f>
        <v>0</v>
      </c>
      <c r="E38" s="25"/>
      <c r="F38" s="25"/>
      <c r="G38" s="25"/>
      <c r="H38" s="20">
        <f>E38+F38+G38</f>
        <v>0</v>
      </c>
      <c r="I38" s="21"/>
      <c r="J38" s="21"/>
      <c r="K38" s="21"/>
      <c r="L38" s="20">
        <f>I38+K38+J38</f>
        <v>0</v>
      </c>
      <c r="M38" s="21"/>
      <c r="N38" s="21"/>
      <c r="O38" s="21"/>
      <c r="P38" s="21"/>
      <c r="Q38" s="20">
        <f>M38+N38+O38</f>
        <v>0</v>
      </c>
      <c r="R38" s="21"/>
      <c r="S38" s="21"/>
      <c r="T38" s="21">
        <v>0</v>
      </c>
      <c r="U38" s="20">
        <f>R38+S38+T38</f>
        <v>0</v>
      </c>
      <c r="V38" s="6"/>
      <c r="W38" s="4"/>
    </row>
    <row r="39" spans="1:23" ht="126">
      <c r="A39" s="16" t="s">
        <v>76</v>
      </c>
      <c r="B39" s="17" t="s">
        <v>77</v>
      </c>
      <c r="C39" s="21">
        <f aca="true" t="shared" si="14" ref="C39:U39">-C26</f>
        <v>1360.7999999999993</v>
      </c>
      <c r="D39" s="21">
        <f t="shared" si="14"/>
        <v>1360.7999999999993</v>
      </c>
      <c r="E39" s="21">
        <f t="shared" si="14"/>
        <v>70</v>
      </c>
      <c r="F39" s="21">
        <f t="shared" si="14"/>
        <v>295.1999999999998</v>
      </c>
      <c r="G39" s="21">
        <f t="shared" si="14"/>
        <v>389.70000000000005</v>
      </c>
      <c r="H39" s="21">
        <f t="shared" si="14"/>
        <v>754.9000000000001</v>
      </c>
      <c r="I39" s="21">
        <f t="shared" si="14"/>
        <v>-216.29999999999995</v>
      </c>
      <c r="J39" s="21">
        <f t="shared" si="14"/>
        <v>1346.8999999999999</v>
      </c>
      <c r="K39" s="21">
        <f t="shared" si="14"/>
        <v>-2067.8999999999996</v>
      </c>
      <c r="L39" s="21">
        <f t="shared" si="14"/>
        <v>-1417.9999999999995</v>
      </c>
      <c r="M39" s="21">
        <f t="shared" si="14"/>
        <v>1350.8999999999996</v>
      </c>
      <c r="N39" s="21">
        <f t="shared" si="14"/>
        <v>584.9000000000001</v>
      </c>
      <c r="O39" s="21">
        <f t="shared" si="14"/>
        <v>-17.59999999999991</v>
      </c>
      <c r="P39" s="21" t="e">
        <f t="shared" si="14"/>
        <v>#REF!</v>
      </c>
      <c r="Q39" s="21">
        <f t="shared" si="14"/>
        <v>2398.8999999999996</v>
      </c>
      <c r="R39" s="21">
        <f t="shared" si="14"/>
        <v>-779.9000000000001</v>
      </c>
      <c r="S39" s="21">
        <f t="shared" si="14"/>
        <v>384.39999999999964</v>
      </c>
      <c r="T39" s="21">
        <f t="shared" si="14"/>
        <v>20.5</v>
      </c>
      <c r="U39" s="21">
        <f t="shared" si="14"/>
        <v>-375</v>
      </c>
      <c r="V39" s="6"/>
      <c r="W39" s="4"/>
    </row>
    <row r="40" spans="1:23" ht="94.5">
      <c r="A40" s="33" t="s">
        <v>86</v>
      </c>
      <c r="B40" s="17" t="s">
        <v>78</v>
      </c>
      <c r="C40" s="21"/>
      <c r="D40" s="20"/>
      <c r="E40" s="21">
        <v>1818.6</v>
      </c>
      <c r="F40" s="21">
        <f>E41</f>
        <v>1748.6</v>
      </c>
      <c r="G40" s="21">
        <f>F41</f>
        <v>1453.4</v>
      </c>
      <c r="H40" s="21">
        <v>1063.7</v>
      </c>
      <c r="I40" s="21">
        <f>G41</f>
        <v>1063.7000000000003</v>
      </c>
      <c r="J40" s="21">
        <f>I41</f>
        <v>1280.0000000000002</v>
      </c>
      <c r="K40" s="21">
        <f>J41</f>
        <v>-66.89999999999964</v>
      </c>
      <c r="L40" s="21">
        <f>I40</f>
        <v>1063.7000000000003</v>
      </c>
      <c r="M40" s="21">
        <f>K41</f>
        <v>2001.0000000000002</v>
      </c>
      <c r="N40" s="21">
        <f>M41</f>
        <v>650.1000000000004</v>
      </c>
      <c r="O40" s="21">
        <f>N41</f>
        <v>65.20000000000027</v>
      </c>
      <c r="P40" s="21">
        <f>O41</f>
        <v>82.80000000000018</v>
      </c>
      <c r="Q40" s="21">
        <f>M40</f>
        <v>2001.0000000000002</v>
      </c>
      <c r="R40" s="21">
        <f>O41</f>
        <v>82.80000000000018</v>
      </c>
      <c r="S40" s="21">
        <f>R41</f>
        <v>862.7000000000003</v>
      </c>
      <c r="T40" s="21">
        <f>S41</f>
        <v>478.30000000000064</v>
      </c>
      <c r="U40" s="21">
        <f>R40</f>
        <v>82.80000000000018</v>
      </c>
      <c r="V40" s="6"/>
      <c r="W40" s="4"/>
    </row>
    <row r="41" spans="1:23" ht="94.5">
      <c r="A41" s="33" t="s">
        <v>87</v>
      </c>
      <c r="B41" s="17" t="s">
        <v>79</v>
      </c>
      <c r="C41" s="20"/>
      <c r="D41" s="20">
        <v>0</v>
      </c>
      <c r="E41" s="20">
        <f aca="true" t="shared" si="15" ref="E41:O41">E40+E11-E17-E38-E32</f>
        <v>1748.6</v>
      </c>
      <c r="F41" s="20">
        <f t="shared" si="15"/>
        <v>1453.4</v>
      </c>
      <c r="G41" s="20">
        <f t="shared" si="15"/>
        <v>1063.7000000000003</v>
      </c>
      <c r="H41" s="20">
        <v>1063.7</v>
      </c>
      <c r="I41" s="20">
        <f t="shared" si="15"/>
        <v>1280.0000000000002</v>
      </c>
      <c r="J41" s="20">
        <f t="shared" si="15"/>
        <v>-66.89999999999964</v>
      </c>
      <c r="K41" s="20">
        <f t="shared" si="15"/>
        <v>2001.0000000000002</v>
      </c>
      <c r="L41" s="20">
        <f t="shared" si="15"/>
        <v>2481.7000000000003</v>
      </c>
      <c r="M41" s="20">
        <f t="shared" si="15"/>
        <v>650.1000000000004</v>
      </c>
      <c r="N41" s="20">
        <f t="shared" si="15"/>
        <v>65.20000000000027</v>
      </c>
      <c r="O41" s="20">
        <f t="shared" si="15"/>
        <v>82.80000000000018</v>
      </c>
      <c r="P41" s="20" t="e">
        <f>P40+P11-P17-P38</f>
        <v>#REF!</v>
      </c>
      <c r="Q41" s="20">
        <f>Q40+Q11-Q17-Q38-Q32</f>
        <v>-397.89999999999964</v>
      </c>
      <c r="R41" s="20">
        <f>R40+R11-R17-R38-R32</f>
        <v>862.7000000000003</v>
      </c>
      <c r="S41" s="20">
        <f>S40+S11-S17-S38-S32</f>
        <v>478.30000000000064</v>
      </c>
      <c r="T41" s="20">
        <f>T40+T11-T17-T38-T32</f>
        <v>457.80000000000064</v>
      </c>
      <c r="U41" s="20">
        <f>U40+U11-U17-U38-U32</f>
        <v>457.8000000000002</v>
      </c>
      <c r="V41" s="6"/>
      <c r="W41" s="4"/>
    </row>
    <row r="42" spans="1:23" ht="173.25">
      <c r="A42" s="33" t="s">
        <v>80</v>
      </c>
      <c r="B42" s="17" t="s">
        <v>81</v>
      </c>
      <c r="C42" s="21"/>
      <c r="D42" s="21">
        <f aca="true" t="shared" si="16" ref="D42:U42">D40-D41</f>
        <v>0</v>
      </c>
      <c r="E42" s="21">
        <f t="shared" si="16"/>
        <v>70</v>
      </c>
      <c r="F42" s="21">
        <f t="shared" si="16"/>
        <v>295.1999999999998</v>
      </c>
      <c r="G42" s="21">
        <f t="shared" si="16"/>
        <v>389.6999999999998</v>
      </c>
      <c r="H42" s="21">
        <f t="shared" si="16"/>
        <v>0</v>
      </c>
      <c r="I42" s="21">
        <f t="shared" si="16"/>
        <v>-216.29999999999995</v>
      </c>
      <c r="J42" s="21">
        <f t="shared" si="16"/>
        <v>1346.8999999999999</v>
      </c>
      <c r="K42" s="21">
        <f t="shared" si="16"/>
        <v>-2067.8999999999996</v>
      </c>
      <c r="L42" s="21">
        <f t="shared" si="16"/>
        <v>-1418</v>
      </c>
      <c r="M42" s="21">
        <f t="shared" si="16"/>
        <v>1350.8999999999999</v>
      </c>
      <c r="N42" s="21">
        <f t="shared" si="16"/>
        <v>584.9000000000001</v>
      </c>
      <c r="O42" s="21">
        <f t="shared" si="16"/>
        <v>-17.59999999999991</v>
      </c>
      <c r="P42" s="20" t="e">
        <f t="shared" si="16"/>
        <v>#REF!</v>
      </c>
      <c r="Q42" s="21">
        <f t="shared" si="16"/>
        <v>2398.8999999999996</v>
      </c>
      <c r="R42" s="21">
        <f t="shared" si="16"/>
        <v>-779.9000000000001</v>
      </c>
      <c r="S42" s="21">
        <f t="shared" si="16"/>
        <v>384.39999999999964</v>
      </c>
      <c r="T42" s="21">
        <f t="shared" si="16"/>
        <v>20.5</v>
      </c>
      <c r="U42" s="21">
        <f t="shared" si="16"/>
        <v>-375</v>
      </c>
      <c r="V42" s="6"/>
      <c r="W42" s="4"/>
    </row>
    <row r="43" spans="1:23" ht="78.75">
      <c r="A43" s="34" t="s">
        <v>82</v>
      </c>
      <c r="B43" s="17" t="s">
        <v>83</v>
      </c>
      <c r="C43" s="21">
        <f>D43</f>
        <v>0</v>
      </c>
      <c r="D43" s="20"/>
      <c r="E43" s="18"/>
      <c r="F43" s="18"/>
      <c r="G43" s="18"/>
      <c r="H43" s="20"/>
      <c r="I43" s="18"/>
      <c r="J43" s="18"/>
      <c r="K43" s="18"/>
      <c r="L43" s="20"/>
      <c r="M43" s="18"/>
      <c r="N43" s="18"/>
      <c r="O43" s="18"/>
      <c r="P43" s="20"/>
      <c r="Q43" s="20"/>
      <c r="R43" s="18"/>
      <c r="S43" s="18"/>
      <c r="T43" s="18"/>
      <c r="U43" s="20"/>
      <c r="V43" s="6"/>
      <c r="W43" s="4"/>
    </row>
    <row r="44" spans="1:23" ht="15.75">
      <c r="A44" s="35"/>
      <c r="B44" s="36"/>
      <c r="C44" s="37"/>
      <c r="D44" s="38"/>
      <c r="E44" s="39"/>
      <c r="F44" s="39"/>
      <c r="G44" s="39"/>
      <c r="H44" s="38"/>
      <c r="I44" s="39"/>
      <c r="J44" s="39"/>
      <c r="K44" s="39"/>
      <c r="L44" s="38"/>
      <c r="M44" s="39"/>
      <c r="N44" s="39"/>
      <c r="O44" s="39"/>
      <c r="P44" s="38"/>
      <c r="Q44" s="38"/>
      <c r="R44" s="39"/>
      <c r="S44" s="39"/>
      <c r="T44" s="39"/>
      <c r="U44" s="38"/>
      <c r="V44" s="6"/>
      <c r="W44" s="4"/>
    </row>
    <row r="45" spans="1:23" ht="40.5" customHeight="1">
      <c r="A45" s="40"/>
      <c r="B45" s="51" t="s">
        <v>88</v>
      </c>
      <c r="C45" s="51"/>
      <c r="D45" s="51"/>
      <c r="E45" s="51"/>
      <c r="F45" s="51"/>
      <c r="G45" s="51"/>
      <c r="H45" s="5"/>
      <c r="I45" s="11"/>
      <c r="J45" s="4"/>
      <c r="K45" s="42"/>
      <c r="L45" s="43"/>
      <c r="M45" s="44"/>
      <c r="N45" s="44"/>
      <c r="O45" s="43"/>
      <c r="P45" s="43"/>
      <c r="Q45" s="52" t="s">
        <v>89</v>
      </c>
      <c r="R45" s="52"/>
      <c r="S45" s="52"/>
      <c r="T45" s="52"/>
      <c r="U45" s="43"/>
      <c r="V45" s="6"/>
      <c r="W45" s="4"/>
    </row>
    <row r="46" spans="1:23" ht="15.75">
      <c r="A46" s="40"/>
      <c r="B46" s="41"/>
      <c r="C46" s="41"/>
      <c r="D46" s="41"/>
      <c r="E46" s="41"/>
      <c r="F46" s="41"/>
      <c r="G46" s="41"/>
      <c r="H46" s="5"/>
      <c r="I46" s="11"/>
      <c r="J46" s="4"/>
      <c r="K46" s="42"/>
      <c r="L46" s="43"/>
      <c r="M46" s="44"/>
      <c r="N46" s="44"/>
      <c r="O46" s="43"/>
      <c r="P46" s="43"/>
      <c r="Q46" s="45"/>
      <c r="R46" s="45"/>
      <c r="S46" s="45"/>
      <c r="T46" s="45"/>
      <c r="U46" s="43"/>
      <c r="V46" s="6"/>
      <c r="W46" s="4"/>
    </row>
    <row r="47" spans="1:23" ht="15.75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/>
      <c r="N47" s="44"/>
      <c r="O47" s="43"/>
      <c r="P47" s="43"/>
      <c r="Q47" s="46"/>
      <c r="R47" s="46"/>
      <c r="S47" s="46"/>
      <c r="T47" s="46"/>
      <c r="U47" s="43"/>
      <c r="V47" s="6"/>
      <c r="W47" s="4"/>
    </row>
    <row r="48" spans="1:23" ht="27.75" customHeight="1">
      <c r="A48" s="10"/>
      <c r="B48" s="48" t="s">
        <v>90</v>
      </c>
      <c r="C48" s="48"/>
      <c r="D48" s="48"/>
      <c r="E48" s="48"/>
      <c r="F48" s="48"/>
      <c r="G48" s="48"/>
      <c r="H48" s="48"/>
      <c r="I48" s="6"/>
      <c r="J48" s="6"/>
      <c r="K48" s="6"/>
      <c r="L48" s="6"/>
      <c r="M48" s="6"/>
      <c r="N48" s="6"/>
      <c r="O48" s="47"/>
      <c r="P48" s="6"/>
      <c r="Q48" s="49" t="s">
        <v>91</v>
      </c>
      <c r="R48" s="49"/>
      <c r="S48" s="49"/>
      <c r="T48" s="49"/>
      <c r="U48" s="6"/>
      <c r="V48" s="6"/>
      <c r="W48" s="4"/>
    </row>
  </sheetData>
  <sheetProtection selectLockedCells="1" selectUnlockedCells="1"/>
  <mergeCells count="19">
    <mergeCell ref="U7:U9"/>
    <mergeCell ref="B45:G45"/>
    <mergeCell ref="Q45:T45"/>
    <mergeCell ref="S1:U1"/>
    <mergeCell ref="A2:U2"/>
    <mergeCell ref="A3:U3"/>
    <mergeCell ref="A7:A9"/>
    <mergeCell ref="B7:B9"/>
    <mergeCell ref="C7:C9"/>
    <mergeCell ref="D7:D9"/>
    <mergeCell ref="B48:H48"/>
    <mergeCell ref="Q48:T48"/>
    <mergeCell ref="L7:L9"/>
    <mergeCell ref="M7:O8"/>
    <mergeCell ref="Q7:Q9"/>
    <mergeCell ref="R7:T8"/>
    <mergeCell ref="E7:G8"/>
    <mergeCell ref="H7:H9"/>
    <mergeCell ref="I7:K8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2023-03-06T13:02:00Z</cp:lastPrinted>
  <dcterms:created xsi:type="dcterms:W3CDTF">2023-03-06T10:42:15Z</dcterms:created>
  <dcterms:modified xsi:type="dcterms:W3CDTF">2023-04-14T08:38:37Z</dcterms:modified>
  <cp:category/>
  <cp:version/>
  <cp:contentType/>
  <cp:contentStatus/>
</cp:coreProperties>
</file>